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 activeTab="6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 concurrentCalc="0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/>
  <c r="C32" i="15"/>
  <c r="C29" i="15"/>
  <c r="C28" i="15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G63" i="18"/>
  <c r="E63" i="18"/>
  <c r="F62" i="18"/>
  <c r="L63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/>
  <c r="N29" i="18"/>
  <c r="M29" i="18"/>
  <c r="L29" i="18"/>
  <c r="K29" i="18"/>
  <c r="J29" i="18"/>
  <c r="I29" i="18"/>
  <c r="H29" i="18"/>
  <c r="G29" i="18"/>
  <c r="F29" i="18"/>
  <c r="E29" i="18"/>
  <c r="D32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/>
  <c r="M63" i="18"/>
  <c r="I53" i="18"/>
  <c r="N53" i="18"/>
  <c r="E53" i="18"/>
  <c r="J53" i="18"/>
  <c r="F63" i="18"/>
  <c r="K63" i="18"/>
  <c r="D22" i="18"/>
  <c r="N21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K21" i="18"/>
  <c r="E21" i="18"/>
  <c r="M21" i="18"/>
  <c r="H21" i="18"/>
  <c r="F21" i="18"/>
  <c r="L21" i="18"/>
  <c r="J21" i="18"/>
  <c r="G21" i="18"/>
  <c r="I21" i="18"/>
  <c r="D56" i="18"/>
  <c r="J55" i="18"/>
  <c r="E31" i="18"/>
  <c r="D66" i="18"/>
  <c r="K65" i="18"/>
  <c r="L65" i="18"/>
  <c r="M65" i="18"/>
  <c r="F55" i="18"/>
  <c r="N55" i="18"/>
  <c r="F69" i="17"/>
  <c r="G69" i="17"/>
  <c r="H69" i="17"/>
  <c r="I69" i="17"/>
  <c r="J69" i="17"/>
  <c r="K69" i="17"/>
  <c r="L69" i="17"/>
  <c r="M69" i="17"/>
  <c r="N69" i="17"/>
  <c r="E69" i="17"/>
  <c r="L55" i="18"/>
  <c r="M55" i="18"/>
  <c r="G55" i="18"/>
  <c r="I55" i="18"/>
  <c r="E55" i="18"/>
  <c r="H55" i="18"/>
  <c r="K55" i="18"/>
  <c r="I65" i="18"/>
  <c r="N65" i="18"/>
  <c r="H65" i="18"/>
  <c r="G65" i="18"/>
  <c r="F65" i="18"/>
  <c r="E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/>
  <c r="C7" i="1"/>
  <c r="J8" i="7"/>
  <c r="D8" i="7"/>
  <c r="D8" i="15"/>
  <c r="E5" i="18"/>
  <c r="C5" i="1"/>
  <c r="E5" i="17"/>
  <c r="C4" i="1"/>
  <c r="C6" i="1"/>
  <c r="D5" i="7"/>
  <c r="D7" i="7"/>
  <c r="D7" i="15"/>
  <c r="D5" i="15"/>
  <c r="E10" i="1"/>
  <c r="C20" i="15"/>
  <c r="C19" i="15"/>
  <c r="M9" i="4"/>
  <c r="A93" i="8"/>
  <c r="B93" i="8"/>
  <c r="A94" i="8"/>
  <c r="C94" i="8"/>
  <c r="A4" i="8"/>
  <c r="B4" i="8"/>
  <c r="A5" i="8"/>
  <c r="B5" i="8"/>
  <c r="A6" i="8"/>
  <c r="A7" i="8"/>
  <c r="B7" i="8"/>
  <c r="A8" i="8"/>
  <c r="B8" i="8"/>
  <c r="C8" i="8"/>
  <c r="A9" i="8"/>
  <c r="B9" i="8"/>
  <c r="A10" i="8"/>
  <c r="C10" i="8"/>
  <c r="A11" i="8"/>
  <c r="B11" i="8"/>
  <c r="C11" i="8"/>
  <c r="A12" i="8"/>
  <c r="B12" i="8"/>
  <c r="A13" i="8"/>
  <c r="B13" i="8"/>
  <c r="A14" i="8"/>
  <c r="C14" i="8"/>
  <c r="A15" i="8"/>
  <c r="C15" i="8"/>
  <c r="A16" i="8"/>
  <c r="B16" i="8"/>
  <c r="A17" i="8"/>
  <c r="B17" i="8"/>
  <c r="A18" i="8"/>
  <c r="C18" i="8"/>
  <c r="A19" i="8"/>
  <c r="B19" i="8"/>
  <c r="A20" i="8"/>
  <c r="B20" i="8"/>
  <c r="A21" i="8"/>
  <c r="B21" i="8"/>
  <c r="A22" i="8"/>
  <c r="C22" i="8"/>
  <c r="A23" i="8"/>
  <c r="C23" i="8"/>
  <c r="A24" i="8"/>
  <c r="B24" i="8"/>
  <c r="A25" i="8"/>
  <c r="B25" i="8"/>
  <c r="A26" i="8"/>
  <c r="C26" i="8"/>
  <c r="A27" i="8"/>
  <c r="C27" i="8"/>
  <c r="A28" i="8"/>
  <c r="B28" i="8"/>
  <c r="A29" i="8"/>
  <c r="B29" i="8"/>
  <c r="A30" i="8"/>
  <c r="C30" i="8"/>
  <c r="A31" i="8"/>
  <c r="C31" i="8"/>
  <c r="A32" i="8"/>
  <c r="B32" i="8"/>
  <c r="A33" i="8"/>
  <c r="B33" i="8"/>
  <c r="A34" i="8"/>
  <c r="C34" i="8"/>
  <c r="A35" i="8"/>
  <c r="B35" i="8"/>
  <c r="A36" i="8"/>
  <c r="B36" i="8"/>
  <c r="A37" i="8"/>
  <c r="B37" i="8"/>
  <c r="A38" i="8"/>
  <c r="C38" i="8"/>
  <c r="A39" i="8"/>
  <c r="C39" i="8"/>
  <c r="A40" i="8"/>
  <c r="B40" i="8"/>
  <c r="A41" i="8"/>
  <c r="B41" i="8"/>
  <c r="A42" i="8"/>
  <c r="C42" i="8"/>
  <c r="A43" i="8"/>
  <c r="B43" i="8"/>
  <c r="A44" i="8"/>
  <c r="B44" i="8"/>
  <c r="A45" i="8"/>
  <c r="B45" i="8"/>
  <c r="A46" i="8"/>
  <c r="C46" i="8"/>
  <c r="A47" i="8"/>
  <c r="C47" i="8"/>
  <c r="A48" i="8"/>
  <c r="B48" i="8"/>
  <c r="A49" i="8"/>
  <c r="B49" i="8"/>
  <c r="A50" i="8"/>
  <c r="C50" i="8"/>
  <c r="A51" i="8"/>
  <c r="B51" i="8"/>
  <c r="A52" i="8"/>
  <c r="B52" i="8"/>
  <c r="A53" i="8"/>
  <c r="B53" i="8"/>
  <c r="A54" i="8"/>
  <c r="C54" i="8"/>
  <c r="A55" i="8"/>
  <c r="C55" i="8"/>
  <c r="A56" i="8"/>
  <c r="B56" i="8"/>
  <c r="A57" i="8"/>
  <c r="B57" i="8"/>
  <c r="A58" i="8"/>
  <c r="C58" i="8"/>
  <c r="A59" i="8"/>
  <c r="C59" i="8"/>
  <c r="A60" i="8"/>
  <c r="B60" i="8"/>
  <c r="A61" i="8"/>
  <c r="B61" i="8"/>
  <c r="A62" i="8"/>
  <c r="C62" i="8"/>
  <c r="A63" i="8"/>
  <c r="C63" i="8"/>
  <c r="A64" i="8"/>
  <c r="B64" i="8"/>
  <c r="A65" i="8"/>
  <c r="B65" i="8"/>
  <c r="A66" i="8"/>
  <c r="C66" i="8"/>
  <c r="A67" i="8"/>
  <c r="B67" i="8"/>
  <c r="A68" i="8"/>
  <c r="B68" i="8"/>
  <c r="A69" i="8"/>
  <c r="B69" i="8"/>
  <c r="A70" i="8"/>
  <c r="C70" i="8"/>
  <c r="A71" i="8"/>
  <c r="B71" i="8"/>
  <c r="A72" i="8"/>
  <c r="B72" i="8"/>
  <c r="A73" i="8"/>
  <c r="B73" i="8"/>
  <c r="A74" i="8"/>
  <c r="C74" i="8"/>
  <c r="A75" i="8"/>
  <c r="C75" i="8"/>
  <c r="A76" i="8"/>
  <c r="B76" i="8"/>
  <c r="A77" i="8"/>
  <c r="B77" i="8"/>
  <c r="A78" i="8"/>
  <c r="C78" i="8"/>
  <c r="A79" i="8"/>
  <c r="B79" i="8"/>
  <c r="A80" i="8"/>
  <c r="B80" i="8"/>
  <c r="A81" i="8"/>
  <c r="B81" i="8"/>
  <c r="A82" i="8"/>
  <c r="C82" i="8"/>
  <c r="A83" i="8"/>
  <c r="B83" i="8"/>
  <c r="A84" i="8"/>
  <c r="B84" i="8"/>
  <c r="A85" i="8"/>
  <c r="B85" i="8"/>
  <c r="A86" i="8"/>
  <c r="C86" i="8"/>
  <c r="A87" i="8"/>
  <c r="B87" i="8"/>
  <c r="A88" i="8"/>
  <c r="B88" i="8"/>
  <c r="A89" i="8"/>
  <c r="B89" i="8"/>
  <c r="A90" i="8"/>
  <c r="C90" i="8"/>
  <c r="A91" i="8"/>
  <c r="C91" i="8"/>
  <c r="A92" i="8"/>
  <c r="B92" i="8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4" i="7"/>
  <c r="F11" i="7"/>
  <c r="M8" i="4"/>
  <c r="M7" i="4"/>
  <c r="D6" i="15"/>
  <c r="D6" i="7"/>
  <c r="Q18" i="7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<sst xmlns="http://schemas.openxmlformats.org/spreadsheetml/2006/main" count="1377" uniqueCount="676">
  <si>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</si>
  <si>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</si>
  <si>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</si>
  <si>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</si>
  <si>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</si>
  <si>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</si>
  <si>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</si>
  <si>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</si>
  <si>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</si>
  <si>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</si>
  <si>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</si>
  <si>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</si>
  <si>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</si>
  <si>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</si>
  <si>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</si>
  <si>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</si>
  <si>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</si>
  <si>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</si>
  <si>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</si>
  <si>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</si>
  <si>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</si>
  <si>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</si>
  <si>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</si>
  <si>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</si>
  <si>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</si>
  <si>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</si>
  <si>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</si>
  <si>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</si>
  <si>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</si>
  <si>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</si>
  <si>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</si>
  <si>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</si>
  <si>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</si>
  <si>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</si>
  <si>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</si>
  <si>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</si>
  <si>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</si>
  <si>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</si>
  <si>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</si>
  <si>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</si>
  <si>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</si>
  <si>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</si>
  <si>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</si>
  <si>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</si>
  <si>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</si>
  <si>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</si>
  <si>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</si>
  <si>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</si>
  <si>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</si>
  <si>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</si>
  <si>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</si>
  <si>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</si>
  <si>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</si>
  <si>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</si>
  <si>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</si>
  <si>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</si>
  <si>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</si>
  <si>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</si>
  <si>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</si>
  <si>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</si>
  <si>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</si>
  <si>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</si>
  <si>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</si>
  <si>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</si>
  <si>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</si>
  <si>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</si>
  <si>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</si>
  <si>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</si>
  <si>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</si>
  <si>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</si>
  <si>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</si>
  <si>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</si>
  <si>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</si>
  <si>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</si>
  <si>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</si>
  <si>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</si>
  <si>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</si>
  <si>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</si>
  <si>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</si>
  <si>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</si>
  <si>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</si>
  <si>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</si>
  <si>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</si>
  <si>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</si>
  <si>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</si>
  <si>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</si>
  <si>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</si>
  <si>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</si>
  <si>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</si>
  <si>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</si>
  <si>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</si>
  <si>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</si>
  <si>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</si>
  <si>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</si>
  <si>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</si>
  <si>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</si>
  <si>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</si>
  <si>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</si>
  <si>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</si>
  <si>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</si>
  <si>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</si>
  <si>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</si>
  <si>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</si>
  <si>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</si>
  <si>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</si>
  <si>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</si>
  <si>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</si>
  <si>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</si>
  <si>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</si>
  <si>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</si>
  <si>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</si>
  <si>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</si>
  <si>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</si>
  <si>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</si>
  <si>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</si>
  <si>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</si>
  <si>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</si>
  <si>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</si>
  <si>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</si>
  <si>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</si>
  <si>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</si>
  <si>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</si>
  <si>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</si>
  <si>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</si>
  <si>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</si>
  <si>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</si>
  <si>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</si>
  <si>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</si>
  <si>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</si>
  <si>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</si>
  <si>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</si>
  <si>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</si>
  <si>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</si>
  <si>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</si>
  <si>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</si>
  <si>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</si>
  <si>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</si>
  <si>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</si>
  <si>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</si>
  <si>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</si>
  <si>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</si>
  <si>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</si>
  <si>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</si>
  <si>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</si>
  <si>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</si>
  <si>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</si>
  <si>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</si>
  <si>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</si>
  <si>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</si>
  <si>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</si>
  <si>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</si>
  <si>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</si>
  <si>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</si>
  <si>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</si>
  <si>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</si>
  <si>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</si>
  <si>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</si>
  <si>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</si>
  <si>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</si>
  <si>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</si>
  <si>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</si>
  <si>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</si>
  <si>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</si>
  <si>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</si>
  <si>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</si>
  <si>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</si>
  <si>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</si>
  <si>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</si>
  <si>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</si>
  <si>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</si>
  <si>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</si>
  <si>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</si>
  <si>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</si>
  <si>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</si>
  <si>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</si>
  <si>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</si>
  <si>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</si>
  <si>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</si>
  <si>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</si>
  <si>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</si>
  <si>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</si>
  <si>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</si>
  <si>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</si>
  <si>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</si>
  <si>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</si>
  <si>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</si>
  <si>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</si>
  <si>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</si>
  <si>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</si>
  <si>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</si>
  <si>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</si>
  <si>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</si>
  <si>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</si>
  <si>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</si>
  <si>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</si>
  <si>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</si>
  <si>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</si>
  <si>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</si>
  <si>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</si>
  <si>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</si>
  <si>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</si>
  <si>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</si>
  <si>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</si>
  <si>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</si>
  <si>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</si>
  <si>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</si>
  <si>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</si>
  <si>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</si>
  <si>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</si>
  <si>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</si>
  <si>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</si>
  <si>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</si>
  <si>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</si>
  <si>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</si>
  <si>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</si>
  <si>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</si>
  <si>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</si>
  <si>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</si>
  <si>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</si>
  <si>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</si>
  <si>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</si>
  <si>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</si>
  <si>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</si>
  <si>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</si>
  <si>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</si>
  <si>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</si>
  <si>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</si>
  <si>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</si>
  <si>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</si>
  <si>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</si>
  <si>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</si>
  <si>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</si>
  <si>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</si>
  <si>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</si>
  <si>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</si>
  <si>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</si>
  <si>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</si>
  <si>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</si>
  <si>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</si>
  <si>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</si>
  <si>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</si>
  <si>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</si>
  <si>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</si>
  <si>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</si>
  <si>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</si>
  <si>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</si>
  <si>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</si>
  <si>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</si>
  <si>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</si>
  <si>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</si>
  <si>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</si>
  <si>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</si>
  <si>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</si>
  <si>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</si>
  <si>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</si>
  <si>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</si>
  <si>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</si>
  <si>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</si>
  <si>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</si>
  <si>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</si>
  <si>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</si>
  <si>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</si>
  <si>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</si>
  <si>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</si>
  <si>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</si>
  <si>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</si>
  <si>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</si>
  <si>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</si>
  <si>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</si>
  <si>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</si>
  <si>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</si>
  <si>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</si>
  <si>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</si>
  <si>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</si>
  <si>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</si>
  <si>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</si>
  <si>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</si>
  <si>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</si>
  <si>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</si>
  <si>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</si>
  <si>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</si>
  <si>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</si>
  <si>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</si>
  <si>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</si>
  <si>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</si>
  <si>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</si>
  <si>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</si>
  <si>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</si>
  <si>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</si>
  <si>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</si>
  <si>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</si>
  <si>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</si>
  <si>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</si>
  <si>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</si>
  <si>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</si>
  <si>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</si>
  <si>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</si>
  <si>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</si>
  <si>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</si>
  <si>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</si>
  <si>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</si>
  <si>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</si>
  <si>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</si>
  <si>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</si>
  <si>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</si>
  <si>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</si>
  <si>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</si>
  <si>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</si>
  <si>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</si>
  <si>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</si>
  <si>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</si>
  <si>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</si>
  <si>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</si>
  <si>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</si>
  <si>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</si>
  <si>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</si>
  <si>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</si>
  <si>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</si>
  <si>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</si>
  <si>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</si>
  <si>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</si>
  <si>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</si>
  <si>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</si>
  <si>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</si>
  <si>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</si>
  <si>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</si>
  <si>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</si>
  <si>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</si>
  <si>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</si>
  <si>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</si>
  <si>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</si>
  <si>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</si>
  <si>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</si>
  <si>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</si>
  <si>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</si>
  <si>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</si>
  <si>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</si>
  <si>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</si>
  <si>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</si>
  <si>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</si>
  <si>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</si>
  <si>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</si>
  <si>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</si>
  <si>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</si>
  <si>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</si>
  <si>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</si>
  <si>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</si>
  <si>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</si>
  <si>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</si>
  <si>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</si>
  <si>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</si>
  <si>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</si>
  <si>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</si>
  <si>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</si>
  <si>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</si>
  <si>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</si>
  <si>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</si>
  <si>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</si>
  <si>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</si>
  <si>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</si>
  <si>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</si>
  <si>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</si>
  <si>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</si>
  <si>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</si>
  <si>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</si>
  <si>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</si>
  <si>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</si>
  <si>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</si>
  <si>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</si>
  <si>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</si>
  <si>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</si>
  <si>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</si>
  <si>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</si>
  <si>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</si>
  <si>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</si>
  <si>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</si>
  <si>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</si>
  <si>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</si>
  <si>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</si>
  <si>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</si>
  <si>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</si>
  <si>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</si>
  <si>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</si>
  <si>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</si>
  <si>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</si>
  <si>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</si>
  <si>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</si>
  <si>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</si>
  <si>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</si>
  <si>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</si>
  <si>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</si>
  <si>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</si>
  <si>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</si>
  <si>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</si>
  <si>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</si>
  <si>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</si>
  <si>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</si>
  <si>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</si>
  <si>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</si>
  <si>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</si>
  <si>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</si>
  <si>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</si>
  <si>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</si>
  <si>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</si>
  <si>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</si>
  <si>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</si>
  <si>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</si>
  <si>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</si>
  <si>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</si>
  <si>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</si>
  <si>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</si>
  <si>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</si>
  <si>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</si>
  <si>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</si>
  <si>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</si>
  <si>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</si>
  <si>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</si>
  <si>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</si>
  <si>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</si>
  <si>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</si>
  <si>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</si>
  <si>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</si>
  <si>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</si>
  <si>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</si>
  <si>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</si>
  <si>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</si>
  <si>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</si>
  <si>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</si>
  <si>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</si>
  <si>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</si>
  <si>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</si>
  <si>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</si>
  <si>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</si>
  <si>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</si>
  <si>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</si>
  <si>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</si>
  <si>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</si>
  <si>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</si>
  <si>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</si>
  <si>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</si>
  <si>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</si>
  <si>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</si>
  <si>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</si>
  <si>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</si>
  <si>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</si>
  <si>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</si>
  <si>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</si>
  <si>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</si>
  <si>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</si>
  <si>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</si>
  <si>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</si>
  <si>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</si>
  <si>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</si>
  <si>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</si>
  <si>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</si>
  <si>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</si>
  <si>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</si>
  <si>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</si>
  <si>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</si>
  <si>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</si>
  <si>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</si>
  <si>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</si>
  <si>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</si>
  <si>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</si>
  <si>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</si>
  <si>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</si>
  <si>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</si>
  <si>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</si>
  <si>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</si>
  <si>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</si>
  <si>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</si>
  <si>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</si>
  <si>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</si>
  <si>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</si>
  <si>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</si>
  <si>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</si>
  <si>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</si>
  <si>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</si>
  <si>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</si>
  <si>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</si>
  <si>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</si>
  <si>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</si>
  <si>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</si>
  <si>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</si>
  <si>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</si>
  <si>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</si>
  <si>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</si>
  <si>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</si>
  <si>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</si>
  <si>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</si>
  <si>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</si>
  <si>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</si>
  <si>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</si>
  <si>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</si>
  <si>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</si>
  <si>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</si>
  <si>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</si>
  <si>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</si>
  <si>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</si>
  <si>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</si>
  <si>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</si>
  <si>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</si>
  <si>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</si>
  <si>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</si>
  <si>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</si>
  <si>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</si>
  <si>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</si>
  <si>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</si>
  <si>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</si>
  <si>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</si>
  <si>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</si>
  <si>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</si>
  <si>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</si>
  <si>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</si>
  <si>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</si>
  <si>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</si>
  <si>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</si>
  <si>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</si>
  <si>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</si>
  <si>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</si>
  <si>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</si>
  <si>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</si>
  <si>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</si>
  <si>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</si>
  <si>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</si>
  <si>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</si>
  <si>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</si>
  <si>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</si>
  <si>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</si>
  <si>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</si>
  <si>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</si>
  <si>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</si>
  <si>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</si>
  <si>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</si>
  <si>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</si>
  <si>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</si>
  <si>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</si>
  <si>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</si>
  <si>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</si>
  <si>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</si>
  <si>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</si>
  <si>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</si>
  <si>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</si>
  <si>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</si>
  <si>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</si>
  <si>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</si>
  <si>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</si>
  <si>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</si>
  <si>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</si>
  <si>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</si>
  <si>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</si>
  <si>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</si>
  <si>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</si>
  <si>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</si>
  <si>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</si>
  <si>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</si>
  <si>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</si>
  <si>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</si>
  <si>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</si>
  <si>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</si>
  <si>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</si>
  <si>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</si>
  <si>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</si>
  <si>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</si>
  <si>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</si>
  <si>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</si>
  <si>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</si>
  <si>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</si>
  <si>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</si>
  <si>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</si>
  <si>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</si>
  <si>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</si>
  <si>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</si>
  <si>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</si>
  <si>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</si>
  <si>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</si>
  <si>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</si>
  <si>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</si>
  <si>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</si>
  <si>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</si>
  <si>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</si>
  <si>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</si>
  <si>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</si>
  <si>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</si>
  <si>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</si>
  <si>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</si>
  <si>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</si>
  <si>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</si>
  <si>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</si>
  <si>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</si>
  <si>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</si>
  <si>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</si>
  <si>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</si>
  <si>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</si>
  <si>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</si>
  <si>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</si>
  <si>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</si>
  <si>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</si>
  <si>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</si>
  <si>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</si>
  <si>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</si>
  <si>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</si>
  <si>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</si>
  <si>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</si>
  <si>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</si>
  <si>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</si>
  <si>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</si>
  <si>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</si>
  <si>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</si>
  <si>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</si>
  <si>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</si>
  <si>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</si>
  <si>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</si>
  <si>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</si>
  <si>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</si>
  <si>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</si>
  <si>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</si>
  <si>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</si>
  <si>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</si>
  <si>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</si>
  <si>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</si>
  <si>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</si>
  <si>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</si>
  <si>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</si>
  <si>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</si>
  <si>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</si>
  <si>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</si>
  <si>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</si>
  <si>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</si>
  <si>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</si>
  <si>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</si>
  <si>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</si>
  <si>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</si>
  <si>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</si>
  <si>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</si>
  <si>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</si>
  <si>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</si>
  <si>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</si>
  <si>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</si>
  <si>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</si>
  <si>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</si>
  <si>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</si>
  <si>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</si>
  <si>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</si>
  <si>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</si>
  <si>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</si>
  <si>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</si>
  <si>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</si>
  <si>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</si>
  <si>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</si>
  <si>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</si>
  <si>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</si>
  <si>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</si>
  <si>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</si>
  <si>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</si>
  <si>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</si>
  <si>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Weißenburg</t>
  </si>
  <si>
    <t>DE_GHD03</t>
  </si>
  <si>
    <t>DE_GBA03</t>
  </si>
  <si>
    <t>DE_GBH03</t>
  </si>
  <si>
    <t>DE_GKO03</t>
  </si>
  <si>
    <t>DE_GBD03</t>
  </si>
  <si>
    <t>DE_GGB03</t>
  </si>
  <si>
    <t>DE_GGA03</t>
  </si>
  <si>
    <t>DE_GHA03</t>
  </si>
  <si>
    <t>DE_GMK03</t>
  </si>
  <si>
    <t>DE_GPD03</t>
  </si>
  <si>
    <t>DE_GMF03</t>
  </si>
  <si>
    <t>DE_GWA03</t>
  </si>
  <si>
    <t>Stadtwerke Weißenburg GmbH</t>
  </si>
  <si>
    <t>9870086200002</t>
  </si>
  <si>
    <t>Schlachthofstraße 19</t>
  </si>
  <si>
    <t>Satzinger Lothar</t>
  </si>
  <si>
    <t>netznutzung@sw-wug.de</t>
  </si>
  <si>
    <t>09141/999-95</t>
  </si>
  <si>
    <t>NCHN007008620000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</si>
</sst>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4" sqref="D3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42215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669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2" t="s">
        <v>670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671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91781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656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673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Weißenburg</v>
      </c>
      <c r="E28" s="38"/>
      <c r="F28" s="11"/>
      <c r="G28" s="2"/>
    </row>
    <row r="29" spans="1:15">
      <c r="B29" s="15"/>
      <c r="C29" s="22" t="s">
        <v>396</v>
      </c>
      <c r="D29" s="45" t="s">
        <v>656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6"/>
      <c r="E31" s="40"/>
      <c r="F31" s="47"/>
      <c r="G31" s="2"/>
    </row>
    <row r="32" spans="1:15">
      <c r="B32" s="15"/>
      <c r="C32" s="22" t="s">
        <v>423</v>
      </c>
      <c r="D32" s="46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5" zoomScale="80" zoomScaleNormal="80" workbookViewId="0">
      <selection activeCell="D52" sqref="D5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Stadtwerke Weißenburg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Weißenburg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9" t="str">
        <f>Netzbetreiber!$D$11</f>
        <v>9870086200002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675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8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498</v>
      </c>
      <c r="D35" s="42">
        <v>15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656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4" zoomScale="70" zoomScaleNormal="70" workbookViewId="0">
      <selection activeCell="I32" sqref="I32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Netzbetreiber!D9</f>
        <v>Stadtwerke Weißenburg GmbH</v>
      </c>
      <c r="F4" s="331"/>
      <c r="G4" s="331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Weißenburg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Netzbetreiber!D11</f>
        <v>9870086200002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 t="str">
        <f>INDEX('SLP-Verfahren'!D48:D62,'SLP-Temp-Gebiet #01'!F10)</f>
        <v>Weißenburg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585</v>
      </c>
      <c r="D13" s="341"/>
      <c r="E13" s="341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451</v>
      </c>
      <c r="D14" s="342"/>
      <c r="E14" s="89" t="s">
        <v>452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2" t="s">
        <v>388</v>
      </c>
      <c r="D15" s="342"/>
      <c r="E15" s="89" t="s">
        <v>452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518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505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656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>
        <v>10761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539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518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Weißenburg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>
        <f>E25</f>
        <v>10761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539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3" t="s">
        <v>581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Netzbetreiber!$D$9</f>
        <v>Stadtwerke Weißenburg GmbH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Weißenburg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Netzbetreiber!$D$11</f>
        <v>9870086200002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585</v>
      </c>
      <c r="D13" s="341"/>
      <c r="E13" s="341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451</v>
      </c>
      <c r="D14" s="342"/>
      <c r="E14" s="89" t="s">
        <v>452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2" t="s">
        <v>388</v>
      </c>
      <c r="D15" s="342"/>
      <c r="E15" s="89" t="s">
        <v>452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518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539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518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>
      <c r="B70" s="182"/>
      <c r="C70" s="191" t="s">
        <v>446</v>
      </c>
      <c r="D70" s="119" t="s">
        <v>539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/>
    <row r="72" spans="2:15" ht="15.75" customHeight="1">
      <c r="C72" s="343" t="s">
        <v>581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1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F10" sqref="F10:X26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Stadtwerke Weißenburg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Weißenburg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9870086200002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42278</v>
      </c>
      <c r="E8" s="130"/>
      <c r="F8" s="130"/>
      <c r="H8" s="128" t="s">
        <v>498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5" t="s">
        <v>649</v>
      </c>
    </row>
    <row r="11" spans="2:26" ht="15.75" thickBot="1">
      <c r="B11" s="139" t="s">
        <v>499</v>
      </c>
      <c r="C11" s="140" t="s">
        <v>512</v>
      </c>
      <c r="D11" s="294" t="s">
        <v>247</v>
      </c>
      <c r="E11" s="164" t="s">
        <v>61</v>
      </c>
      <c r="F11" s="296" t="str">
        <f>VLOOKUP($E11,'BDEW-Standard'!$B$3:$M$158,F$9,0)</f>
        <v>G23</v>
      </c>
      <c r="H11" s="167">
        <f>ROUND(VLOOKUP($E11,'BDEW-Standard'!$B$3:$M$158,H$9,0),7)</f>
        <v>2.3548083000000002</v>
      </c>
      <c r="I11" s="167">
        <f>ROUND(VLOOKUP($E11,'BDEW-Standard'!$B$3:$M$158,I$9,0),7)</f>
        <v>-34.715029899999998</v>
      </c>
      <c r="J11" s="167">
        <f>ROUND(VLOOKUP($E11,'BDEW-Standard'!$B$3:$M$158,J$9,0),7)</f>
        <v>5.8675639000000004</v>
      </c>
      <c r="K11" s="167">
        <f>ROUND(VLOOKUP($E11,'BDEW-Standard'!$B$3:$M$158,K$9,0),7)</f>
        <v>0.12524099999999999</v>
      </c>
      <c r="L11" s="336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337">
        <f>($H11/(1+($I11/($Q$9-$L11))^$J11)+$K11)+MAX($M11*$Q$9+$N11,$O11*$Q$9+$P11)</f>
        <v>1.0265751969480519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292">
        <v>365.12299999999999</v>
      </c>
    </row>
    <row r="12" spans="2:26">
      <c r="B12" s="141">
        <v>1</v>
      </c>
      <c r="C12" s="142" t="str">
        <f t="shared" ref="C12:C41" si="0">$D$6</f>
        <v>Weißenburg</v>
      </c>
      <c r="D12" s="62" t="s">
        <v>247</v>
      </c>
      <c r="E12" s="165" t="s">
        <v>51</v>
      </c>
      <c r="F12" s="297" t="s">
        <v>318</v>
      </c>
      <c r="H12" s="274">
        <v>3.0217399</v>
      </c>
      <c r="I12" s="274">
        <v>-37.182360000000003</v>
      </c>
      <c r="J12" s="274">
        <v>5.6477170000000001</v>
      </c>
      <c r="K12" s="274">
        <v>9.5626199999999995E-2</v>
      </c>
      <c r="L12" s="338">
        <v>40</v>
      </c>
      <c r="M12" s="274">
        <v>0</v>
      </c>
      <c r="N12" s="274">
        <v>0</v>
      </c>
      <c r="O12" s="274">
        <v>0</v>
      </c>
      <c r="P12" s="274">
        <v>0</v>
      </c>
      <c r="Q12" s="339">
        <f t="shared" ref="Q12:Q26" si="1">($H12/(1+($I12/($Q$9-$L12))^$J12)+$K12)+MAX($M12*$Q$9+$N12,$O12*$Q$9+$P12)</f>
        <v>1.0018840312810888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Weißenburg</v>
      </c>
      <c r="D13" s="62" t="s">
        <v>247</v>
      </c>
      <c r="E13" s="165" t="s">
        <v>61</v>
      </c>
      <c r="F13" s="297" t="s">
        <v>328</v>
      </c>
      <c r="H13" s="274">
        <v>2.3548083000000002</v>
      </c>
      <c r="I13" s="274">
        <v>-34.715029899999998</v>
      </c>
      <c r="J13" s="274">
        <v>5.8675639000000004</v>
      </c>
      <c r="K13" s="274">
        <v>0.12524099999999999</v>
      </c>
      <c r="L13" s="338">
        <v>40</v>
      </c>
      <c r="M13" s="274">
        <v>0</v>
      </c>
      <c r="N13" s="274">
        <v>0</v>
      </c>
      <c r="O13" s="274">
        <v>0</v>
      </c>
      <c r="P13" s="274">
        <v>0</v>
      </c>
      <c r="Q13" s="339">
        <f t="shared" si="1"/>
        <v>1.0265751969480519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Weißenburg</v>
      </c>
      <c r="D14" s="62" t="s">
        <v>247</v>
      </c>
      <c r="E14" s="165" t="s">
        <v>4</v>
      </c>
      <c r="F14" s="297" t="str">
        <f>VLOOKUP($E14,'BDEW-Standard'!$B$3:$M$94,F$9,0)</f>
        <v>HK3</v>
      </c>
      <c r="H14" s="274">
        <f>ROUND(VLOOKUP($E14,'BDEW-Standard'!$B$3:$M$94,H$9,0),7)</f>
        <v>0.40409319999999999</v>
      </c>
      <c r="I14" s="274">
        <f>ROUND(VLOOKUP($E14,'BDEW-Standard'!$B$3:$M$94,I$9,0),7)</f>
        <v>-24.439296800000001</v>
      </c>
      <c r="J14" s="274">
        <f>ROUND(VLOOKUP($E14,'BDEW-Standard'!$B$3:$M$94,J$9,0),7)</f>
        <v>6.5718174999999999</v>
      </c>
      <c r="K14" s="274">
        <f>ROUND(VLOOKUP($E14,'BDEW-Standard'!$B$3:$M$94,K$9,0),7)</f>
        <v>0.71077100000000004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1.0561214000512988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3"/>
      <c r="Z14" s="211"/>
    </row>
    <row r="15" spans="2:26" s="143" customFormat="1">
      <c r="B15" s="144">
        <v>4</v>
      </c>
      <c r="C15" s="145" t="str">
        <f t="shared" si="0"/>
        <v>Weißenburg</v>
      </c>
      <c r="D15" s="62" t="s">
        <v>247</v>
      </c>
      <c r="E15" s="165" t="s">
        <v>658</v>
      </c>
      <c r="F15" s="297" t="str">
        <f>VLOOKUP($E15,'BDEW-Standard'!$B$3:$M$94,F$9,0)</f>
        <v>BA3</v>
      </c>
      <c r="H15" s="274">
        <f>ROUND(VLOOKUP($E15,'BDEW-Standard'!$B$3:$M$94,H$9,0),7)</f>
        <v>0.62619619999999998</v>
      </c>
      <c r="I15" s="274">
        <f>ROUND(VLOOKUP($E15,'BDEW-Standard'!$B$3:$M$94,I$9,0),7)</f>
        <v>-33</v>
      </c>
      <c r="J15" s="274">
        <f>ROUND(VLOOKUP($E15,'BDEW-Standard'!$B$3:$M$94,J$9,0),7)</f>
        <v>5.7212303000000002</v>
      </c>
      <c r="K15" s="274">
        <f>ROUND(VLOOKUP($E15,'BDEW-Standard'!$B$3:$M$94,K$9,0),7)</f>
        <v>0.78556550000000003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1"/>
        <v>1.0711738317583412</v>
      </c>
      <c r="R15" s="275">
        <f>ROUND(VLOOKUP(MID($E15,4,3),'Wochentag F(WT)'!$B$7:$J$22,R$9,0),4)</f>
        <v>1.0848</v>
      </c>
      <c r="S15" s="275">
        <f>ROUND(VLOOKUP(MID($E15,4,3),'Wochentag F(WT)'!$B$7:$J$22,S$9,0),4)</f>
        <v>1.1211</v>
      </c>
      <c r="T15" s="275">
        <f>ROUND(VLOOKUP(MID($E15,4,3),'Wochentag F(WT)'!$B$7:$J$22,T$9,0),4)</f>
        <v>1.0769</v>
      </c>
      <c r="U15" s="275">
        <f>ROUND(VLOOKUP(MID($E15,4,3),'Wochentag F(WT)'!$B$7:$J$22,U$9,0),4)</f>
        <v>1.1353</v>
      </c>
      <c r="V15" s="275">
        <f>ROUND(VLOOKUP(MID($E15,4,3),'Wochentag F(WT)'!$B$7:$J$22,V$9,0),4)</f>
        <v>1.1402000000000001</v>
      </c>
      <c r="W15" s="275">
        <f>ROUND(VLOOKUP(MID($E15,4,3),'Wochentag F(WT)'!$B$7:$J$22,W$9,0),4)</f>
        <v>0.48520000000000002</v>
      </c>
      <c r="X15" s="276">
        <f t="shared" si="2"/>
        <v>0.95650000000000013</v>
      </c>
      <c r="Y15" s="293"/>
      <c r="Z15" s="211"/>
    </row>
    <row r="16" spans="2:26" s="143" customFormat="1">
      <c r="B16" s="144">
        <v>5</v>
      </c>
      <c r="C16" s="145" t="str">
        <f t="shared" si="0"/>
        <v>Weißenburg</v>
      </c>
      <c r="D16" s="62" t="s">
        <v>247</v>
      </c>
      <c r="E16" s="165" t="s">
        <v>659</v>
      </c>
      <c r="F16" s="297" t="str">
        <f>VLOOKUP($E16,'BDEW-Standard'!$B$3:$M$94,F$9,0)</f>
        <v>BH3</v>
      </c>
      <c r="H16" s="274">
        <f>ROUND(VLOOKUP($E16,'BDEW-Standard'!$B$3:$M$94,H$9,0),7)</f>
        <v>2.0102471999999998</v>
      </c>
      <c r="I16" s="274">
        <f>ROUND(VLOOKUP($E16,'BDEW-Standard'!$B$3:$M$94,I$9,0),7)</f>
        <v>-35.253212400000002</v>
      </c>
      <c r="J16" s="274">
        <f>ROUND(VLOOKUP($E16,'BDEW-Standard'!$B$3:$M$94,J$9,0),7)</f>
        <v>6.1544406</v>
      </c>
      <c r="K16" s="274">
        <f>ROUND(VLOOKUP($E16,'BDEW-Standard'!$B$3:$M$94,K$9,0),7)</f>
        <v>0.32947409999999999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1"/>
        <v>1.0436896084076008</v>
      </c>
      <c r="R16" s="275">
        <f>ROUND(VLOOKUP(MID($E16,4,3),'Wochentag F(WT)'!$B$7:$J$22,R$9,0),4)</f>
        <v>0.97670000000000001</v>
      </c>
      <c r="S16" s="275">
        <f>ROUND(VLOOKUP(MID($E16,4,3),'Wochentag F(WT)'!$B$7:$J$22,S$9,0),4)</f>
        <v>1.0388999999999999</v>
      </c>
      <c r="T16" s="275">
        <f>ROUND(VLOOKUP(MID($E16,4,3),'Wochentag F(WT)'!$B$7:$J$22,T$9,0),4)</f>
        <v>1.0027999999999999</v>
      </c>
      <c r="U16" s="275">
        <f>ROUND(VLOOKUP(MID($E16,4,3),'Wochentag F(WT)'!$B$7:$J$22,U$9,0),4)</f>
        <v>1.0162</v>
      </c>
      <c r="V16" s="275">
        <f>ROUND(VLOOKUP(MID($E16,4,3),'Wochentag F(WT)'!$B$7:$J$22,V$9,0),4)</f>
        <v>1.0024</v>
      </c>
      <c r="W16" s="275">
        <f>ROUND(VLOOKUP(MID($E16,4,3),'Wochentag F(WT)'!$B$7:$J$22,W$9,0),4)</f>
        <v>1.0043</v>
      </c>
      <c r="X16" s="276">
        <f t="shared" si="2"/>
        <v>0.95870000000000122</v>
      </c>
      <c r="Y16" s="293"/>
      <c r="Z16" s="211"/>
    </row>
    <row r="17" spans="2:26" s="143" customFormat="1">
      <c r="B17" s="144">
        <v>6</v>
      </c>
      <c r="C17" s="145" t="str">
        <f t="shared" si="0"/>
        <v>Weißenburg</v>
      </c>
      <c r="D17" s="62" t="s">
        <v>247</v>
      </c>
      <c r="E17" s="165" t="s">
        <v>660</v>
      </c>
      <c r="F17" s="297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3"/>
      <c r="Z17" s="211"/>
    </row>
    <row r="18" spans="2:26" s="143" customFormat="1">
      <c r="B18" s="144">
        <v>7</v>
      </c>
      <c r="C18" s="145" t="str">
        <f t="shared" si="0"/>
        <v>Weißenburg</v>
      </c>
      <c r="D18" s="62" t="s">
        <v>247</v>
      </c>
      <c r="E18" s="165" t="s">
        <v>662</v>
      </c>
      <c r="F18" s="297" t="str">
        <f>VLOOKUP($E18,'BDEW-Standard'!$B$3:$M$94,F$9,0)</f>
        <v>GB3</v>
      </c>
      <c r="H18" s="274">
        <f>ROUND(VLOOKUP($E18,'BDEW-Standard'!$B$3:$M$94,H$9,0),7)</f>
        <v>3.2572741999999999</v>
      </c>
      <c r="I18" s="274">
        <f>ROUND(VLOOKUP($E18,'BDEW-Standard'!$B$3:$M$94,I$9,0),7)</f>
        <v>-37.5</v>
      </c>
      <c r="J18" s="274">
        <f>ROUND(VLOOKUP($E18,'BDEW-Standard'!$B$3:$M$94,J$9,0),7)</f>
        <v>6.3462148000000003</v>
      </c>
      <c r="K18" s="274">
        <f>ROUND(VLOOKUP($E18,'BDEW-Standard'!$B$3:$M$94,K$9,0),7)</f>
        <v>8.6622699999999997E-2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1"/>
        <v>0.9584556323619029</v>
      </c>
      <c r="R18" s="275">
        <f>ROUND(VLOOKUP(MID($E18,4,3),'Wochentag F(WT)'!$B$7:$J$22,R$9,0),4)</f>
        <v>0.98970000000000002</v>
      </c>
      <c r="S18" s="275">
        <f>ROUND(VLOOKUP(MID($E18,4,3),'Wochentag F(WT)'!$B$7:$J$22,S$9,0),4)</f>
        <v>0.9627</v>
      </c>
      <c r="T18" s="275">
        <f>ROUND(VLOOKUP(MID($E18,4,3),'Wochentag F(WT)'!$B$7:$J$22,T$9,0),4)</f>
        <v>1.0507</v>
      </c>
      <c r="U18" s="275">
        <f>ROUND(VLOOKUP(MID($E18,4,3),'Wochentag F(WT)'!$B$7:$J$22,U$9,0),4)</f>
        <v>1.0551999999999999</v>
      </c>
      <c r="V18" s="275">
        <f>ROUND(VLOOKUP(MID($E18,4,3),'Wochentag F(WT)'!$B$7:$J$22,V$9,0),4)</f>
        <v>1.0297000000000001</v>
      </c>
      <c r="W18" s="275">
        <f>ROUND(VLOOKUP(MID($E18,4,3),'Wochentag F(WT)'!$B$7:$J$22,W$9,0),4)</f>
        <v>0.97670000000000001</v>
      </c>
      <c r="X18" s="276">
        <f t="shared" si="2"/>
        <v>0.9352999999999998</v>
      </c>
      <c r="Y18" s="293"/>
      <c r="Z18" s="211"/>
    </row>
    <row r="19" spans="2:26" s="143" customFormat="1">
      <c r="B19" s="144">
        <v>8</v>
      </c>
      <c r="C19" s="145" t="str">
        <f t="shared" si="0"/>
        <v>Weißenburg</v>
      </c>
      <c r="D19" s="62" t="s">
        <v>247</v>
      </c>
      <c r="E19" s="165" t="s">
        <v>663</v>
      </c>
      <c r="F19" s="297" t="str">
        <f>VLOOKUP($E19,'BDEW-Standard'!$B$3:$M$94,F$9,0)</f>
        <v>GA3</v>
      </c>
      <c r="H19" s="274">
        <f>ROUND(VLOOKUP($E19,'BDEW-Standard'!$B$3:$M$94,H$9,0),7)</f>
        <v>2.2850164999999998</v>
      </c>
      <c r="I19" s="274">
        <f>ROUND(VLOOKUP($E19,'BDEW-Standard'!$B$3:$M$94,I$9,0),7)</f>
        <v>-36.287858399999998</v>
      </c>
      <c r="J19" s="274">
        <f>ROUND(VLOOKUP($E19,'BDEW-Standard'!$B$3:$M$94,J$9,0),7)</f>
        <v>6.5885125999999996</v>
      </c>
      <c r="K19" s="274">
        <f>ROUND(VLOOKUP($E19,'BDEW-Standard'!$B$3:$M$94,K$9,0),7)</f>
        <v>0.31505349999999999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1"/>
        <v>1.0096183914256316</v>
      </c>
      <c r="R19" s="275">
        <f>ROUND(VLOOKUP(MID($E19,4,3),'Wochentag F(WT)'!$B$7:$J$22,R$9,0),4)</f>
        <v>0.93220000000000003</v>
      </c>
      <c r="S19" s="275">
        <f>ROUND(VLOOKUP(MID($E19,4,3),'Wochentag F(WT)'!$B$7:$J$22,S$9,0),4)</f>
        <v>0.98939999999999995</v>
      </c>
      <c r="T19" s="275">
        <f>ROUND(VLOOKUP(MID($E19,4,3),'Wochentag F(WT)'!$B$7:$J$22,T$9,0),4)</f>
        <v>1.0033000000000001</v>
      </c>
      <c r="U19" s="275">
        <f>ROUND(VLOOKUP(MID($E19,4,3),'Wochentag F(WT)'!$B$7:$J$22,U$9,0),4)</f>
        <v>1.0108999999999999</v>
      </c>
      <c r="V19" s="275">
        <f>ROUND(VLOOKUP(MID($E19,4,3),'Wochentag F(WT)'!$B$7:$J$22,V$9,0),4)</f>
        <v>1.018</v>
      </c>
      <c r="W19" s="275">
        <f>ROUND(VLOOKUP(MID($E19,4,3),'Wochentag F(WT)'!$B$7:$J$22,W$9,0),4)</f>
        <v>1.0356000000000001</v>
      </c>
      <c r="X19" s="276">
        <f t="shared" si="2"/>
        <v>1.0106000000000002</v>
      </c>
      <c r="Y19" s="293"/>
      <c r="Z19" s="211"/>
    </row>
    <row r="20" spans="2:26" s="143" customFormat="1">
      <c r="B20" s="144">
        <v>9</v>
      </c>
      <c r="C20" s="145" t="str">
        <f t="shared" si="0"/>
        <v>Weißenburg</v>
      </c>
      <c r="D20" s="62" t="s">
        <v>247</v>
      </c>
      <c r="E20" s="165" t="s">
        <v>664</v>
      </c>
      <c r="F20" s="297" t="str">
        <f>VLOOKUP($E20,'BDEW-Standard'!$B$3:$M$94,F$9,0)</f>
        <v>HA3</v>
      </c>
      <c r="H20" s="274">
        <f>ROUND(VLOOKUP($E20,'BDEW-Standard'!$B$3:$M$94,H$9,0),7)</f>
        <v>3.5811213999999998</v>
      </c>
      <c r="I20" s="274">
        <f>ROUND(VLOOKUP($E20,'BDEW-Standard'!$B$3:$M$94,I$9,0),7)</f>
        <v>-36.965006500000001</v>
      </c>
      <c r="J20" s="274">
        <f>ROUND(VLOOKUP($E20,'BDEW-Standard'!$B$3:$M$94,J$9,0),7)</f>
        <v>7.2256947</v>
      </c>
      <c r="K20" s="274">
        <f>ROUND(VLOOKUP($E20,'BDEW-Standard'!$B$3:$M$94,K$9,0),7)</f>
        <v>4.4841600000000002E-2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1"/>
        <v>0.97852945357176691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3"/>
      <c r="Z20" s="211"/>
    </row>
    <row r="21" spans="2:26" s="143" customFormat="1">
      <c r="B21" s="144">
        <v>10</v>
      </c>
      <c r="C21" s="145" t="str">
        <f t="shared" si="0"/>
        <v>Weißenburg</v>
      </c>
      <c r="D21" s="62" t="s">
        <v>247</v>
      </c>
      <c r="E21" s="165" t="s">
        <v>667</v>
      </c>
      <c r="F21" s="297" t="str">
        <f>VLOOKUP($E21,'BDEW-Standard'!$B$3:$M$94,F$9,0)</f>
        <v>MF3</v>
      </c>
      <c r="H21" s="274">
        <f>ROUND(VLOOKUP($E21,'BDEW-Standard'!$B$3:$M$94,H$9,0),7)</f>
        <v>2.3877617999999998</v>
      </c>
      <c r="I21" s="274">
        <f>ROUND(VLOOKUP($E21,'BDEW-Standard'!$B$3:$M$94,I$9,0),7)</f>
        <v>-34.721360500000003</v>
      </c>
      <c r="J21" s="274">
        <f>ROUND(VLOOKUP($E21,'BDEW-Standard'!$B$3:$M$94,J$9,0),7)</f>
        <v>5.8164303999999998</v>
      </c>
      <c r="K21" s="274">
        <f>ROUND(VLOOKUP($E21,'BDEW-Standard'!$B$3:$M$94,K$9,0),7)</f>
        <v>0.12081939999999999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1.0365184142102302</v>
      </c>
      <c r="R21" s="275">
        <f>ROUND(VLOOKUP(MID($E21,4,3),'Wochentag F(WT)'!$B$7:$J$22,R$9,0),4)</f>
        <v>1.0354000000000001</v>
      </c>
      <c r="S21" s="275">
        <f>ROUND(VLOOKUP(MID($E21,4,3),'Wochentag F(WT)'!$B$7:$J$22,S$9,0),4)</f>
        <v>1.0523</v>
      </c>
      <c r="T21" s="275">
        <f>ROUND(VLOOKUP(MID($E21,4,3),'Wochentag F(WT)'!$B$7:$J$22,T$9,0),4)</f>
        <v>1.0448999999999999</v>
      </c>
      <c r="U21" s="275">
        <f>ROUND(VLOOKUP(MID($E21,4,3),'Wochentag F(WT)'!$B$7:$J$22,U$9,0),4)</f>
        <v>1.0494000000000001</v>
      </c>
      <c r="V21" s="275">
        <f>ROUND(VLOOKUP(MID($E21,4,3),'Wochentag F(WT)'!$B$7:$J$22,V$9,0),4)</f>
        <v>0.98850000000000005</v>
      </c>
      <c r="W21" s="275">
        <f>ROUND(VLOOKUP(MID($E21,4,3),'Wochentag F(WT)'!$B$7:$J$22,W$9,0),4)</f>
        <v>0.88600000000000001</v>
      </c>
      <c r="X21" s="276">
        <f t="shared" si="2"/>
        <v>0.94349999999999934</v>
      </c>
      <c r="Y21" s="293"/>
      <c r="Z21" s="211"/>
    </row>
    <row r="22" spans="2:26" s="143" customFormat="1">
      <c r="B22" s="144">
        <v>11</v>
      </c>
      <c r="C22" s="145" t="str">
        <f t="shared" si="0"/>
        <v>Weißenburg</v>
      </c>
      <c r="D22" s="62" t="s">
        <v>247</v>
      </c>
      <c r="E22" s="165" t="s">
        <v>665</v>
      </c>
      <c r="F22" s="297" t="str">
        <f>VLOOKUP($E22,'BDEW-Standard'!$B$3:$M$94,F$9,0)</f>
        <v>MK3</v>
      </c>
      <c r="H22" s="274">
        <f>ROUND(VLOOKUP($E22,'BDEW-Standard'!$B$3:$M$94,H$9,0),7)</f>
        <v>2.7882424000000001</v>
      </c>
      <c r="I22" s="274">
        <f>ROUND(VLOOKUP($E22,'BDEW-Standard'!$B$3:$M$94,I$9,0),7)</f>
        <v>-34.880612999999997</v>
      </c>
      <c r="J22" s="274">
        <f>ROUND(VLOOKUP($E22,'BDEW-Standard'!$B$3:$M$94,J$9,0),7)</f>
        <v>6.5951899000000003</v>
      </c>
      <c r="K22" s="274">
        <f>ROUND(VLOOKUP($E22,'BDEW-Standard'!$B$3:$M$94,K$9,0),7)</f>
        <v>5.4032900000000002E-2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1"/>
        <v>1.0622306107520199</v>
      </c>
      <c r="R22" s="275">
        <f>ROUND(VLOOKUP(MID($E22,4,3),'Wochentag F(WT)'!$B$7:$J$22,R$9,0),4)</f>
        <v>1.0699000000000001</v>
      </c>
      <c r="S22" s="275">
        <f>ROUND(VLOOKUP(MID($E22,4,3),'Wochentag F(WT)'!$B$7:$J$22,S$9,0),4)</f>
        <v>1.0365</v>
      </c>
      <c r="T22" s="275">
        <f>ROUND(VLOOKUP(MID($E22,4,3),'Wochentag F(WT)'!$B$7:$J$22,T$9,0),4)</f>
        <v>0.99329999999999996</v>
      </c>
      <c r="U22" s="275">
        <f>ROUND(VLOOKUP(MID($E22,4,3),'Wochentag F(WT)'!$B$7:$J$22,U$9,0),4)</f>
        <v>0.99480000000000002</v>
      </c>
      <c r="V22" s="275">
        <f>ROUND(VLOOKUP(MID($E22,4,3),'Wochentag F(WT)'!$B$7:$J$22,V$9,0),4)</f>
        <v>1.0659000000000001</v>
      </c>
      <c r="W22" s="275">
        <f>ROUND(VLOOKUP(MID($E22,4,3),'Wochentag F(WT)'!$B$7:$J$22,W$9,0),4)</f>
        <v>0.93620000000000003</v>
      </c>
      <c r="X22" s="276">
        <f t="shared" si="2"/>
        <v>0.90339999999999954</v>
      </c>
      <c r="Y22" s="293"/>
      <c r="Z22" s="211"/>
    </row>
    <row r="23" spans="2:26" s="143" customFormat="1">
      <c r="B23" s="144">
        <v>12</v>
      </c>
      <c r="C23" s="145" t="str">
        <f t="shared" si="0"/>
        <v>Weißenburg</v>
      </c>
      <c r="D23" s="62" t="s">
        <v>247</v>
      </c>
      <c r="E23" s="165" t="s">
        <v>666</v>
      </c>
      <c r="F23" s="297" t="str">
        <f>VLOOKUP($E23,'BDEW-Standard'!$B$3:$M$94,F$9,0)</f>
        <v>PD3</v>
      </c>
      <c r="H23" s="274">
        <f>ROUND(VLOOKUP($E23,'BDEW-Standard'!$B$3:$M$94,H$9,0),7)</f>
        <v>3.2</v>
      </c>
      <c r="I23" s="274">
        <f>ROUND(VLOOKUP($E23,'BDEW-Standard'!$B$3:$M$94,I$9,0),7)</f>
        <v>-35.799999999999997</v>
      </c>
      <c r="J23" s="274">
        <f>ROUND(VLOOKUP($E23,'BDEW-Standard'!$B$3:$M$94,J$9,0),7)</f>
        <v>8.4</v>
      </c>
      <c r="K23" s="274">
        <f>ROUND(VLOOKUP($E23,'BDEW-Standard'!$B$3:$M$94,K$9,0),7)</f>
        <v>9.3848600000000004E-2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1"/>
        <v>0.99106250024889242</v>
      </c>
      <c r="R23" s="275">
        <f>ROUND(VLOOKUP(MID($E23,4,3),'Wochentag F(WT)'!$B$7:$J$22,R$9,0),4)</f>
        <v>1.0214000000000001</v>
      </c>
      <c r="S23" s="275">
        <f>ROUND(VLOOKUP(MID($E23,4,3),'Wochentag F(WT)'!$B$7:$J$22,S$9,0),4)</f>
        <v>1.0866</v>
      </c>
      <c r="T23" s="275">
        <f>ROUND(VLOOKUP(MID($E23,4,3),'Wochentag F(WT)'!$B$7:$J$22,T$9,0),4)</f>
        <v>1.0720000000000001</v>
      </c>
      <c r="U23" s="275">
        <f>ROUND(VLOOKUP(MID($E23,4,3),'Wochentag F(WT)'!$B$7:$J$22,U$9,0),4)</f>
        <v>1.0557000000000001</v>
      </c>
      <c r="V23" s="275">
        <f>ROUND(VLOOKUP(MID($E23,4,3),'Wochentag F(WT)'!$B$7:$J$22,V$9,0),4)</f>
        <v>1.0117</v>
      </c>
      <c r="W23" s="275">
        <f>ROUND(VLOOKUP(MID($E23,4,3),'Wochentag F(WT)'!$B$7:$J$22,W$9,0),4)</f>
        <v>0.90010000000000001</v>
      </c>
      <c r="X23" s="276">
        <f t="shared" si="2"/>
        <v>0.85249999999999915</v>
      </c>
      <c r="Y23" s="293"/>
      <c r="Z23" s="211"/>
    </row>
    <row r="24" spans="2:26" s="143" customFormat="1">
      <c r="B24" s="144">
        <v>13</v>
      </c>
      <c r="C24" s="145" t="str">
        <f t="shared" si="0"/>
        <v>Weißenburg</v>
      </c>
      <c r="D24" s="62" t="s">
        <v>247</v>
      </c>
      <c r="E24" s="165" t="s">
        <v>661</v>
      </c>
      <c r="F24" s="297" t="str">
        <f>VLOOKUP($E24,'BDEW-Standard'!$B$3:$M$94,F$9,0)</f>
        <v>BD3</v>
      </c>
      <c r="H24" s="274">
        <f>ROUND(VLOOKUP($E24,'BDEW-Standard'!$B$3:$M$94,H$9,0),7)</f>
        <v>2.9177027</v>
      </c>
      <c r="I24" s="274">
        <f>ROUND(VLOOKUP($E24,'BDEW-Standard'!$B$3:$M$94,I$9,0),7)</f>
        <v>-36.179411700000003</v>
      </c>
      <c r="J24" s="274">
        <f>ROUND(VLOOKUP($E24,'BDEW-Standard'!$B$3:$M$94,J$9,0),7)</f>
        <v>5.9265162</v>
      </c>
      <c r="K24" s="274">
        <f>ROUND(VLOOKUP($E24,'BDEW-Standard'!$B$3:$M$94,K$9,0),7)</f>
        <v>0.11519119999999999</v>
      </c>
      <c r="L24" s="338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9">
        <f t="shared" si="1"/>
        <v>1.0656106174494469</v>
      </c>
      <c r="R24" s="275">
        <f>ROUND(VLOOKUP(MID($E24,4,3),'Wochentag F(WT)'!$B$7:$J$22,R$9,0),4)</f>
        <v>1.1052</v>
      </c>
      <c r="S24" s="275">
        <f>ROUND(VLOOKUP(MID($E24,4,3),'Wochentag F(WT)'!$B$7:$J$22,S$9,0),4)</f>
        <v>1.0857000000000001</v>
      </c>
      <c r="T24" s="275">
        <f>ROUND(VLOOKUP(MID($E24,4,3),'Wochentag F(WT)'!$B$7:$J$22,T$9,0),4)</f>
        <v>1.0378000000000001</v>
      </c>
      <c r="U24" s="275">
        <f>ROUND(VLOOKUP(MID($E24,4,3),'Wochentag F(WT)'!$B$7:$J$22,U$9,0),4)</f>
        <v>1.0622</v>
      </c>
      <c r="V24" s="275">
        <f>ROUND(VLOOKUP(MID($E24,4,3),'Wochentag F(WT)'!$B$7:$J$22,V$9,0),4)</f>
        <v>1.0266</v>
      </c>
      <c r="W24" s="275">
        <f>ROUND(VLOOKUP(MID($E24,4,3),'Wochentag F(WT)'!$B$7:$J$22,W$9,0),4)</f>
        <v>0.76290000000000002</v>
      </c>
      <c r="X24" s="276">
        <f t="shared" si="2"/>
        <v>0.91959999999999997</v>
      </c>
      <c r="Y24" s="293"/>
      <c r="Z24" s="211"/>
    </row>
    <row r="25" spans="2:26" s="143" customFormat="1">
      <c r="B25" s="144">
        <v>14</v>
      </c>
      <c r="C25" s="145" t="str">
        <f t="shared" si="0"/>
        <v>Weißenburg</v>
      </c>
      <c r="D25" s="62" t="s">
        <v>247</v>
      </c>
      <c r="E25" s="165" t="s">
        <v>668</v>
      </c>
      <c r="F25" s="297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8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9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3"/>
      <c r="Z25" s="211"/>
    </row>
    <row r="26" spans="2:26" s="143" customFormat="1">
      <c r="B26" s="144">
        <v>15</v>
      </c>
      <c r="C26" s="145" t="str">
        <f t="shared" si="0"/>
        <v>Weißenburg</v>
      </c>
      <c r="D26" s="62" t="s">
        <v>247</v>
      </c>
      <c r="E26" s="165" t="s">
        <v>657</v>
      </c>
      <c r="F26" s="297" t="str">
        <f>VLOOKUP($E26,'BDEW-Standard'!$B$3:$M$94,F$9,0)</f>
        <v>HD3</v>
      </c>
      <c r="H26" s="274">
        <f>ROUND(VLOOKUP($E26,'BDEW-Standard'!$B$3:$M$94,H$9,0),7)</f>
        <v>2.5792510000000002</v>
      </c>
      <c r="I26" s="274">
        <f>ROUND(VLOOKUP($E26,'BDEW-Standard'!$B$3:$M$94,I$9,0),7)</f>
        <v>-35.681614400000001</v>
      </c>
      <c r="J26" s="274">
        <f>ROUND(VLOOKUP($E26,'BDEW-Standard'!$B$3:$M$94,J$9,0),7)</f>
        <v>6.6857975999999999</v>
      </c>
      <c r="K26" s="274">
        <f>ROUND(VLOOKUP($E26,'BDEW-Standard'!$B$3:$M$94,K$9,0),7)</f>
        <v>0.19955410000000001</v>
      </c>
      <c r="L26" s="338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9">
        <f t="shared" si="1"/>
        <v>1.0393994293439688</v>
      </c>
      <c r="R26" s="275">
        <f>ROUND(VLOOKUP(MID($E26,4,3),'Wochentag F(WT)'!$B$7:$J$22,R$9,0),4)</f>
        <v>1.03</v>
      </c>
      <c r="S26" s="275">
        <f>ROUND(VLOOKUP(MID($E26,4,3),'Wochentag F(WT)'!$B$7:$J$22,S$9,0),4)</f>
        <v>1.03</v>
      </c>
      <c r="T26" s="275">
        <f>ROUND(VLOOKUP(MID($E26,4,3),'Wochentag F(WT)'!$B$7:$J$22,T$9,0),4)</f>
        <v>1.02</v>
      </c>
      <c r="U26" s="275">
        <f>ROUND(VLOOKUP(MID($E26,4,3),'Wochentag F(WT)'!$B$7:$J$22,U$9,0),4)</f>
        <v>1.03</v>
      </c>
      <c r="V26" s="275">
        <f>ROUND(VLOOKUP(MID($E26,4,3),'Wochentag F(WT)'!$B$7:$J$22,V$9,0),4)</f>
        <v>1.01</v>
      </c>
      <c r="W26" s="275">
        <f>ROUND(VLOOKUP(MID($E26,4,3),'Wochentag F(WT)'!$B$7:$J$22,W$9,0),4)</f>
        <v>0.93</v>
      </c>
      <c r="X26" s="276">
        <f t="shared" si="2"/>
        <v>0.95000000000000018</v>
      </c>
      <c r="Y26" s="293"/>
      <c r="Z26" s="211"/>
    </row>
    <row r="27" spans="2:26" s="143" customFormat="1">
      <c r="B27" s="144">
        <v>16</v>
      </c>
      <c r="C27" s="145" t="str">
        <f t="shared" si="0"/>
        <v>Weißenburg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Weißenburg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Weißenburg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Weißenburg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Weißenburg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Weißenburg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Weißenburg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Weißenburg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Weißenburg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Weißenburg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Weißenburg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Weißenburg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Weißenburg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Weißenburg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Weißenburg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0" priority="11">
      <formula>ISERROR(F11)</formula>
    </cfRule>
  </conditionalFormatting>
  <conditionalFormatting sqref="E12:F41 Y12:Y41">
    <cfRule type="duplicateValues" dxfId="11" priority="33"/>
  </conditionalFormatting>
  <conditionalFormatting sqref="L11:L41">
    <cfRule type="expression" dxfId="10" priority="2">
      <formula>ISERROR(L11)</formula>
    </cfRule>
  </conditionalFormatting>
  <conditionalFormatting sqref="Q11:Q41">
    <cfRule type="expression" dxfId="9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6" orientation="landscape" r:id="rId1"/>
  <ignoredErrors>
    <ignoredError sqref="L11" formula="1"/>
    <ignoredError sqref="F14:F26 C13:C33 C34:C41 M14:X26 H14:K26 Q12:X13" unlockedFormula="1"/>
    <ignoredError sqref="L14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zoomScale="80" zoomScaleNormal="80" workbookViewId="0">
      <selection activeCell="AD32" sqref="AD32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Stadtwerke Weißenburg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Weißenburg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9870086200002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461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9" t="s">
        <v>584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398</v>
      </c>
      <c r="G10" s="347"/>
      <c r="H10" s="347"/>
      <c r="I10" s="347"/>
      <c r="J10" s="347"/>
      <c r="K10" s="347"/>
      <c r="L10" s="348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4">
        <f>MIN(SUMPRODUCT($M$11:$AD$11,M12:AD12),1)</f>
        <v>1</v>
      </c>
      <c r="F12" s="301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>
        <v>1</v>
      </c>
    </row>
    <row r="14" spans="2:30" ht="15">
      <c r="B14" s="116" t="s">
        <v>401</v>
      </c>
      <c r="C14" s="117"/>
      <c r="D14" s="111">
        <v>6</v>
      </c>
      <c r="E14" s="305">
        <f t="shared" si="0"/>
        <v>0</v>
      </c>
      <c r="F14" s="302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05">
        <f t="shared" si="0"/>
        <v>0</v>
      </c>
      <c r="F15" s="302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05">
        <f t="shared" si="0"/>
        <v>1</v>
      </c>
      <c r="F16" s="302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05">
        <f t="shared" si="0"/>
        <v>1</v>
      </c>
      <c r="F17" s="302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05">
        <f t="shared" si="0"/>
        <v>1</v>
      </c>
      <c r="F18" s="302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05">
        <f t="shared" si="0"/>
        <v>1</v>
      </c>
      <c r="F19" s="302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650</v>
      </c>
      <c r="C20" s="117"/>
      <c r="D20" s="111">
        <v>12</v>
      </c>
      <c r="E20" s="305">
        <f t="shared" si="0"/>
        <v>1</v>
      </c>
      <c r="F20" s="302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05">
        <f t="shared" si="0"/>
        <v>1</v>
      </c>
      <c r="F21" s="302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05">
        <f t="shared" si="0"/>
        <v>1</v>
      </c>
      <c r="F22" s="302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05">
        <f t="shared" si="0"/>
        <v>1</v>
      </c>
      <c r="F23" s="302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>
        <v>1</v>
      </c>
    </row>
    <row r="24" spans="2:30" ht="15">
      <c r="B24" s="116" t="s">
        <v>405</v>
      </c>
      <c r="C24" s="117"/>
      <c r="D24" s="111">
        <v>16</v>
      </c>
      <c r="E24" s="305">
        <f t="shared" si="0"/>
        <v>0</v>
      </c>
      <c r="F24" s="302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05">
        <f t="shared" si="0"/>
        <v>1</v>
      </c>
      <c r="F25" s="302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05">
        <f t="shared" si="0"/>
        <v>1</v>
      </c>
      <c r="F26" s="302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05">
        <f t="shared" si="0"/>
        <v>0</v>
      </c>
      <c r="F27" s="302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05">
        <f t="shared" si="0"/>
        <v>1</v>
      </c>
      <c r="F28" s="302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>
        <v>1</v>
      </c>
    </row>
    <row r="29" spans="2:30" ht="15">
      <c r="B29" s="116" t="s">
        <v>410</v>
      </c>
      <c r="C29" s="117"/>
      <c r="D29" s="111">
        <v>21</v>
      </c>
      <c r="E29" s="305">
        <f t="shared" si="0"/>
        <v>0</v>
      </c>
      <c r="F29" s="302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05">
        <f t="shared" si="0"/>
        <v>0</v>
      </c>
      <c r="F30" s="302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05">
        <f t="shared" si="0"/>
        <v>1</v>
      </c>
      <c r="F31" s="302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05">
        <f t="shared" si="0"/>
        <v>1</v>
      </c>
      <c r="F32" s="302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06">
        <f t="shared" si="0"/>
        <v>0</v>
      </c>
      <c r="F33" s="303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6" priority="9">
      <formula>IF(E$11="NB",1,0)</formula>
    </cfRule>
  </conditionalFormatting>
  <conditionalFormatting sqref="F12:L33">
    <cfRule type="expression" dxfId="5" priority="6">
      <formula>IF($E12=1,1,0)</formula>
    </cfRule>
  </conditionalFormatting>
  <conditionalFormatting sqref="M12:AD33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653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458</v>
      </c>
      <c r="B1" s="128"/>
      <c r="D1" s="214" t="s">
        <v>546</v>
      </c>
    </row>
    <row r="2" spans="1:16">
      <c r="A2" s="234"/>
      <c r="B2" s="233" t="s">
        <v>459</v>
      </c>
    </row>
    <row r="3" spans="1:16" ht="20.100000000000001" customHeight="1">
      <c r="A3" s="351" t="s">
        <v>248</v>
      </c>
      <c r="B3" s="235" t="s">
        <v>86</v>
      </c>
      <c r="C3" s="236"/>
      <c r="D3" s="353" t="s">
        <v>460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Lothar Satzinger</cp:lastModifiedBy>
  <cp:lastPrinted>2015-07-30T11:23:12Z</cp:lastPrinted>
  <dcterms:created xsi:type="dcterms:W3CDTF">2015-01-15T05:25:41Z</dcterms:created>
  <dcterms:modified xsi:type="dcterms:W3CDTF">2015-07-30T11:36:50Z</dcterms:modified>
</cp:coreProperties>
</file>